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свод" sheetId="5" r:id="rId1"/>
  </sheets>
  <calcPr calcId="152511" fullPrecision="0"/>
</workbook>
</file>

<file path=xl/calcChain.xml><?xml version="1.0" encoding="utf-8"?>
<calcChain xmlns="http://schemas.openxmlformats.org/spreadsheetml/2006/main">
  <c r="F21" i="5" l="1"/>
  <c r="D60" i="5"/>
  <c r="D45" i="5" l="1"/>
  <c r="E18" i="5"/>
  <c r="E19" i="5"/>
  <c r="E17" i="5"/>
  <c r="F19" i="5" l="1"/>
  <c r="F18" i="5"/>
  <c r="C45" i="5"/>
  <c r="B45" i="5"/>
  <c r="C57" i="5" l="1"/>
  <c r="B57" i="5"/>
  <c r="C44" i="5"/>
  <c r="B44" i="5"/>
  <c r="C31" i="5"/>
  <c r="B31" i="5"/>
  <c r="D57" i="5" l="1"/>
  <c r="F17" i="5" l="1"/>
  <c r="F16" i="5" l="1"/>
  <c r="F15" i="5" l="1"/>
  <c r="C54" i="5"/>
  <c r="B54" i="5"/>
  <c r="C41" i="5"/>
  <c r="B41" i="5"/>
  <c r="C28" i="5"/>
  <c r="B28" i="5"/>
  <c r="C27" i="5"/>
  <c r="B27" i="5"/>
  <c r="C40" i="5"/>
  <c r="B40" i="5"/>
  <c r="C53" i="5"/>
  <c r="B53" i="5"/>
  <c r="C52" i="5" l="1"/>
  <c r="B52" i="5"/>
  <c r="C39" i="5"/>
  <c r="B39" i="5"/>
  <c r="C26" i="5"/>
  <c r="B26" i="5"/>
  <c r="F13" i="5"/>
  <c r="F12" i="5" l="1"/>
  <c r="C51" i="5"/>
  <c r="B51" i="5" l="1"/>
  <c r="C38" i="5"/>
  <c r="B38" i="5"/>
  <c r="C25" i="5"/>
  <c r="B25" i="5"/>
  <c r="F11" i="5"/>
  <c r="C50" i="5"/>
  <c r="B50" i="5"/>
  <c r="C37" i="5"/>
  <c r="B37" i="5"/>
  <c r="C24" i="5"/>
  <c r="B24" i="5"/>
  <c r="C49" i="5" l="1"/>
  <c r="B49" i="5"/>
  <c r="C36" i="5"/>
  <c r="B36" i="5"/>
  <c r="C23" i="5"/>
  <c r="B23" i="5"/>
  <c r="D59" i="5" l="1"/>
  <c r="D58" i="5"/>
  <c r="D56" i="5"/>
  <c r="D55" i="5"/>
  <c r="D54" i="5"/>
  <c r="D53" i="5"/>
  <c r="D52" i="5"/>
  <c r="D51" i="5"/>
  <c r="D50" i="5"/>
  <c r="D49" i="5"/>
  <c r="D47" i="5"/>
  <c r="D46" i="5"/>
  <c r="D44" i="5"/>
  <c r="D43" i="5"/>
  <c r="D42" i="5"/>
  <c r="D41" i="5"/>
  <c r="D40" i="5"/>
  <c r="D39" i="5"/>
  <c r="D38" i="5"/>
  <c r="D37" i="5"/>
  <c r="D36" i="5"/>
  <c r="D34" i="5"/>
  <c r="D33" i="5"/>
  <c r="D32" i="5"/>
  <c r="D31" i="5"/>
  <c r="D30" i="5"/>
  <c r="D29" i="5"/>
  <c r="D28" i="5"/>
  <c r="D27" i="5"/>
  <c r="D26" i="5"/>
  <c r="D25" i="5"/>
  <c r="D24" i="5"/>
  <c r="D23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1" i="5"/>
  <c r="C21" i="5"/>
  <c r="C10" i="5"/>
  <c r="B10" i="5"/>
  <c r="D10" i="5" l="1"/>
  <c r="D18" i="5"/>
  <c r="D19" i="5"/>
  <c r="D21" i="5"/>
  <c r="D17" i="5"/>
  <c r="D16" i="5"/>
  <c r="D20" i="5"/>
  <c r="D15" i="5"/>
  <c r="D14" i="5"/>
  <c r="D13" i="5"/>
  <c r="D12" i="5"/>
  <c r="D11" i="5"/>
</calcChain>
</file>

<file path=xl/sharedStrings.xml><?xml version="1.0" encoding="utf-8"?>
<sst xmlns="http://schemas.openxmlformats.org/spreadsheetml/2006/main" count="60" uniqueCount="24">
  <si>
    <t>Месяц</t>
  </si>
  <si>
    <t>Всего по образовательным учреждениям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</si>
  <si>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</si>
  <si>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</si>
  <si>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</si>
  <si>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</si>
  <si>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</si>
  <si>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</si>
  <si>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</si>
  <si>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</si>
  <si>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</si>
  <si>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</si>
  <si>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</si>
  <si>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</si>
  <si>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0701 "Дошкольные образовательные учреждения (без учета школ-детских садов)"</t>
  </si>
  <si>
    <t>0702 "Школы (включая школы-сады, вечерние (сменные) школы)"</t>
  </si>
  <si>
    <t>0702 "Учреждения дополнительного образования детей"</t>
  </si>
  <si>
    <t>Муниципальное образование городской округ город Сургут</t>
  </si>
  <si>
    <t>Среднесписочная численность работников за отчетный период, чел.</t>
  </si>
  <si>
    <t>Начислено средств
 на оплату труда работников образовательных учреждений в отчетном периоде
 (из всех источников), тыс.руб.</t>
  </si>
  <si>
    <t>Среднемесячная заработная плата работников в отчетном периоде, руб.</t>
  </si>
  <si>
    <t>Минимальная начисленная заработная плата одного работника, руб.</t>
  </si>
  <si>
    <t>Максимальная начисленная заработная плата одного работника, руб.</t>
  </si>
  <si>
    <t>Информация о среднемесячной заработной плате работников муниципальных учреждений
 по ведомству "Образование" за 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</si>
</sst>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3" fontId="1" fillId="0" borderId="1" xfId="0" applyNumberFormat="1" applyFont="1" applyBorder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62"/>
  <sheetViews>
    <sheetView tabSelected="1" zoomScale="95" zoomScaleNormal="95" workbookViewId="0">
      <pane ySplit="8" topLeftCell="A9" activePane="bottomLeft" state="frozen"/>
      <selection pane="bottomLeft" activeCell="A22" sqref="A22:F22"/>
    </sheetView>
  </sheetViews>
  <sheetFormatPr defaultColWidth="9.140625" defaultRowHeight="12.75" x14ac:dyDescent="0.25"/>
  <cols>
    <col min="1" max="1" width="22.140625" style="1" customWidth="1"/>
    <col min="2" max="2" width="16.28515625" style="8" customWidth="1"/>
    <col min="3" max="3" width="25.140625" style="8" customWidth="1"/>
    <col min="4" max="6" width="16.42578125" style="8" customWidth="1"/>
    <col min="7" max="7" width="10" style="2" bestFit="1" customWidth="1"/>
    <col min="8" max="16384" width="9.140625" style="2"/>
  </cols>
  <sheetData>
    <row r="2" spans="1:8" ht="42" customHeight="1" x14ac:dyDescent="0.25">
      <c r="A2" s="17" t="s">
        <v>23</v>
      </c>
      <c r="B2" s="17"/>
      <c r="C2" s="17"/>
      <c r="D2" s="17"/>
      <c r="E2" s="17"/>
      <c r="F2" s="17"/>
    </row>
    <row r="3" spans="1:8" ht="23.25" customHeight="1" x14ac:dyDescent="0.25">
      <c r="A3" s="18" t="s">
        <v>17</v>
      </c>
      <c r="B3" s="18"/>
      <c r="C3" s="18"/>
      <c r="D3" s="18"/>
      <c r="E3" s="18"/>
      <c r="F3" s="18"/>
    </row>
    <row r="5" spans="1:8" x14ac:dyDescent="0.25">
      <c r="A5" s="19" t="s">
        <v>0</v>
      </c>
      <c r="B5" s="19" t="s">
        <v>18</v>
      </c>
      <c r="C5" s="19" t="s">
        <v>19</v>
      </c>
      <c r="D5" s="19" t="s">
        <v>20</v>
      </c>
      <c r="E5" s="20" t="s">
        <v>21</v>
      </c>
      <c r="F5" s="20" t="s">
        <v>22</v>
      </c>
    </row>
    <row r="6" spans="1:8" x14ac:dyDescent="0.25">
      <c r="A6" s="19"/>
      <c r="B6" s="19"/>
      <c r="C6" s="19"/>
      <c r="D6" s="19"/>
      <c r="E6" s="21"/>
      <c r="F6" s="21"/>
    </row>
    <row r="7" spans="1:8" s="1" customFormat="1" ht="16.5" customHeight="1" x14ac:dyDescent="0.25">
      <c r="A7" s="19"/>
      <c r="B7" s="19"/>
      <c r="C7" s="19"/>
      <c r="D7" s="19"/>
      <c r="E7" s="21"/>
      <c r="F7" s="21"/>
    </row>
    <row r="8" spans="1:8" s="1" customFormat="1" ht="55.15" customHeight="1" x14ac:dyDescent="0.25">
      <c r="A8" s="19"/>
      <c r="B8" s="19"/>
      <c r="C8" s="19"/>
      <c r="D8" s="19"/>
      <c r="E8" s="22"/>
      <c r="F8" s="22"/>
    </row>
    <row r="9" spans="1:8" s="1" customFormat="1" ht="21.75" customHeight="1" x14ac:dyDescent="0.25">
      <c r="A9" s="11" t="s">
        <v>1</v>
      </c>
      <c r="B9" s="12"/>
      <c r="C9" s="12"/>
      <c r="D9" s="12"/>
      <c r="E9" s="12"/>
      <c r="F9" s="13"/>
    </row>
    <row r="10" spans="1:8" s="1" customFormat="1" ht="12.75" customHeight="1" x14ac:dyDescent="0.25">
      <c r="A10" s="3" t="s">
        <v>2</v>
      </c>
      <c r="B10" s="5">
        <f>B23+B36+B49</f>
        <v>8798</v>
      </c>
      <c r="C10" s="5">
        <f>C23+C36+C49</f>
        <v>344204</v>
      </c>
      <c r="D10" s="5">
        <f>C10/B10*1000</f>
        <v>39123</v>
      </c>
      <c r="E10" s="5">
        <v>12219</v>
      </c>
      <c r="F10" s="5">
        <v>373394</v>
      </c>
    </row>
    <row r="11" spans="1:8" s="1" customFormat="1" x14ac:dyDescent="0.25">
      <c r="A11" s="3" t="s">
        <v>3</v>
      </c>
      <c r="B11" s="5">
        <f t="shared" ref="B11:C11" si="0">B24+B37+B50</f>
        <v>8857</v>
      </c>
      <c r="C11" s="5">
        <f t="shared" si="0"/>
        <v>373920</v>
      </c>
      <c r="D11" s="5">
        <f t="shared" ref="D11:D21" si="1">C11/B11*1000</f>
        <v>42217</v>
      </c>
      <c r="E11" s="5">
        <v>12219</v>
      </c>
      <c r="F11" s="6">
        <f>F24</f>
        <v>530319</v>
      </c>
    </row>
    <row r="12" spans="1:8" s="1" customFormat="1" x14ac:dyDescent="0.25">
      <c r="A12" s="3" t="s">
        <v>4</v>
      </c>
      <c r="B12" s="5">
        <f t="shared" ref="B12:C12" si="2">B25+B38+B51</f>
        <v>8876</v>
      </c>
      <c r="C12" s="5">
        <f t="shared" si="2"/>
        <v>364436</v>
      </c>
      <c r="D12" s="5">
        <f t="shared" si="1"/>
        <v>41059</v>
      </c>
      <c r="E12" s="5">
        <v>12219</v>
      </c>
      <c r="F12" s="6">
        <f>F38</f>
        <v>444372</v>
      </c>
    </row>
    <row r="13" spans="1:8" s="1" customFormat="1" x14ac:dyDescent="0.25">
      <c r="A13" s="3" t="s">
        <v>5</v>
      </c>
      <c r="B13" s="5">
        <f t="shared" ref="B13:C13" si="3">B26+B39+B52</f>
        <v>8867</v>
      </c>
      <c r="C13" s="5">
        <f t="shared" si="3"/>
        <v>399049</v>
      </c>
      <c r="D13" s="5">
        <f t="shared" si="1"/>
        <v>45004</v>
      </c>
      <c r="E13" s="5">
        <v>12219</v>
      </c>
      <c r="F13" s="6">
        <f>F39</f>
        <v>467470</v>
      </c>
    </row>
    <row r="14" spans="1:8" s="1" customFormat="1" x14ac:dyDescent="0.25">
      <c r="A14" s="3" t="s">
        <v>6</v>
      </c>
      <c r="B14" s="5">
        <f t="shared" ref="B14:C14" si="4">B27+B40+B53</f>
        <v>8806</v>
      </c>
      <c r="C14" s="5">
        <f t="shared" si="4"/>
        <v>855881</v>
      </c>
      <c r="D14" s="5">
        <f t="shared" si="1"/>
        <v>97193</v>
      </c>
      <c r="E14" s="5">
        <v>12219</v>
      </c>
      <c r="F14" s="6">
        <v>838737</v>
      </c>
    </row>
    <row r="15" spans="1:8" s="1" customFormat="1" x14ac:dyDescent="0.25">
      <c r="A15" s="3" t="s">
        <v>7</v>
      </c>
      <c r="B15" s="5">
        <f t="shared" ref="B15:C15" si="5">B28+B41+B54</f>
        <v>8723</v>
      </c>
      <c r="C15" s="5">
        <f t="shared" si="5"/>
        <v>527733</v>
      </c>
      <c r="D15" s="5">
        <f t="shared" si="1"/>
        <v>60499</v>
      </c>
      <c r="E15" s="5">
        <v>12219</v>
      </c>
      <c r="F15" s="5">
        <f>F41</f>
        <v>843642</v>
      </c>
      <c r="H15" s="4"/>
    </row>
    <row r="16" spans="1:8" s="1" customFormat="1" ht="13.5" customHeight="1" x14ac:dyDescent="0.25">
      <c r="A16" s="3" t="s">
        <v>8</v>
      </c>
      <c r="B16" s="5">
        <f t="shared" ref="B16:C16" si="6">B29+B42+B55</f>
        <v>8669</v>
      </c>
      <c r="C16" s="5">
        <f t="shared" si="6"/>
        <v>145161</v>
      </c>
      <c r="D16" s="5">
        <f t="shared" si="1"/>
        <v>16745</v>
      </c>
      <c r="E16" s="5">
        <v>12219</v>
      </c>
      <c r="F16" s="5">
        <f>F42</f>
        <v>701611</v>
      </c>
    </row>
    <row r="17" spans="1:17" s="1" customFormat="1" ht="13.5" customHeight="1" x14ac:dyDescent="0.25">
      <c r="A17" s="3" t="s">
        <v>9</v>
      </c>
      <c r="B17" s="5">
        <f t="shared" ref="B17:C17" si="7">B30+B43+B56</f>
        <v>8593</v>
      </c>
      <c r="C17" s="5">
        <f t="shared" si="7"/>
        <v>160096</v>
      </c>
      <c r="D17" s="5">
        <f t="shared" si="1"/>
        <v>18631</v>
      </c>
      <c r="E17" s="5">
        <f>E43</f>
        <v>12292</v>
      </c>
      <c r="F17" s="5">
        <f>F30</f>
        <v>415044</v>
      </c>
    </row>
    <row r="18" spans="1:17" s="1" customFormat="1" x14ac:dyDescent="0.25">
      <c r="A18" s="3" t="s">
        <v>10</v>
      </c>
      <c r="B18" s="5">
        <f t="shared" ref="B18:C18" si="8">B31+B44+B57</f>
        <v>8934</v>
      </c>
      <c r="C18" s="5">
        <f t="shared" si="8"/>
        <v>331173</v>
      </c>
      <c r="D18" s="5">
        <f t="shared" si="1"/>
        <v>37069</v>
      </c>
      <c r="E18" s="5">
        <f t="shared" ref="E18:E19" si="9">E44</f>
        <v>12292</v>
      </c>
      <c r="F18" s="5">
        <f>F44</f>
        <v>400764</v>
      </c>
    </row>
    <row r="19" spans="1:17" s="1" customFormat="1" x14ac:dyDescent="0.25">
      <c r="A19" s="3" t="s">
        <v>11</v>
      </c>
      <c r="B19" s="5">
        <f t="shared" ref="B19:C19" si="10">B32+B45+B58</f>
        <v>9109</v>
      </c>
      <c r="C19" s="5">
        <f t="shared" si="10"/>
        <v>522259</v>
      </c>
      <c r="D19" s="5">
        <f t="shared" si="1"/>
        <v>57334</v>
      </c>
      <c r="E19" s="5">
        <f t="shared" si="9"/>
        <v>12292</v>
      </c>
      <c r="F19" s="5">
        <f>F45</f>
        <v>567502</v>
      </c>
    </row>
    <row r="20" spans="1:17" s="1" customFormat="1" x14ac:dyDescent="0.25">
      <c r="A20" s="3" t="s">
        <v>12</v>
      </c>
      <c r="B20" s="5">
        <v>9156</v>
      </c>
      <c r="C20" s="5">
        <v>351466</v>
      </c>
      <c r="D20" s="5">
        <f t="shared" si="1"/>
        <v>38386</v>
      </c>
      <c r="E20" s="5">
        <v>12294</v>
      </c>
      <c r="F20" s="5">
        <v>263594</v>
      </c>
    </row>
    <row r="21" spans="1:17" s="1" customFormat="1" x14ac:dyDescent="0.25">
      <c r="A21" s="3" t="s">
        <v>13</v>
      </c>
      <c r="B21" s="5">
        <f t="shared" ref="B21:C21" si="11">B34+B47+B60</f>
        <v>9203</v>
      </c>
      <c r="C21" s="5">
        <f t="shared" si="11"/>
        <v>742504</v>
      </c>
      <c r="D21" s="5">
        <f t="shared" si="1"/>
        <v>80681</v>
      </c>
      <c r="E21" s="5">
        <v>12219</v>
      </c>
      <c r="F21" s="5">
        <f>F47</f>
        <v>745367</v>
      </c>
    </row>
    <row r="22" spans="1:17" s="1" customFormat="1" ht="18" customHeight="1" x14ac:dyDescent="0.25">
      <c r="A22" s="14" t="s">
        <v>14</v>
      </c>
      <c r="B22" s="15"/>
      <c r="C22" s="15"/>
      <c r="D22" s="15"/>
      <c r="E22" s="15"/>
      <c r="F22" s="16"/>
    </row>
    <row r="23" spans="1:17" s="1" customFormat="1" x14ac:dyDescent="0.25">
      <c r="A23" s="3" t="s">
        <v>2</v>
      </c>
      <c r="B23" s="5">
        <f>3565+38</f>
        <v>3603</v>
      </c>
      <c r="C23" s="5">
        <f>120525.2+375.4</f>
        <v>120901</v>
      </c>
      <c r="D23" s="5">
        <f t="shared" ref="D23:D34" si="12">C23/B23*1000</f>
        <v>33556</v>
      </c>
      <c r="E23" s="5">
        <v>12219</v>
      </c>
      <c r="F23" s="5">
        <v>349296</v>
      </c>
      <c r="M23" s="4"/>
      <c r="N23" s="4"/>
      <c r="O23" s="4"/>
      <c r="P23" s="4"/>
      <c r="Q23" s="4"/>
    </row>
    <row r="24" spans="1:17" s="1" customFormat="1" x14ac:dyDescent="0.25">
      <c r="A24" s="3" t="s">
        <v>3</v>
      </c>
      <c r="B24" s="5">
        <f>3572+42</f>
        <v>3614</v>
      </c>
      <c r="C24" s="5">
        <f>124589.9+436.6</f>
        <v>125027</v>
      </c>
      <c r="D24" s="5">
        <f t="shared" si="12"/>
        <v>34595</v>
      </c>
      <c r="E24" s="5">
        <v>12219</v>
      </c>
      <c r="F24" s="5">
        <v>530319</v>
      </c>
      <c r="M24" s="4"/>
      <c r="N24" s="4"/>
      <c r="O24" s="4"/>
      <c r="P24" s="4"/>
      <c r="Q24" s="4"/>
    </row>
    <row r="25" spans="1:17" s="1" customFormat="1" x14ac:dyDescent="0.25">
      <c r="A25" s="3" t="s">
        <v>4</v>
      </c>
      <c r="B25" s="5">
        <f>3593+45</f>
        <v>3638</v>
      </c>
      <c r="C25" s="5">
        <f>141918.07+124.81</f>
        <v>142043</v>
      </c>
      <c r="D25" s="5">
        <f t="shared" si="12"/>
        <v>39044</v>
      </c>
      <c r="E25" s="5">
        <v>12219</v>
      </c>
      <c r="F25" s="5">
        <v>365739</v>
      </c>
      <c r="M25" s="4"/>
      <c r="N25" s="4"/>
      <c r="O25" s="4"/>
      <c r="P25" s="4"/>
      <c r="Q25" s="4"/>
    </row>
    <row r="26" spans="1:17" s="1" customFormat="1" x14ac:dyDescent="0.25">
      <c r="A26" s="3" t="s">
        <v>5</v>
      </c>
      <c r="B26" s="5">
        <f>3591+42</f>
        <v>3633</v>
      </c>
      <c r="C26" s="5">
        <f>167833.7+554.3</f>
        <v>168388</v>
      </c>
      <c r="D26" s="5">
        <f t="shared" si="12"/>
        <v>46350</v>
      </c>
      <c r="E26" s="5">
        <v>12219</v>
      </c>
      <c r="F26" s="5">
        <v>331803</v>
      </c>
      <c r="M26" s="4"/>
      <c r="N26" s="4"/>
      <c r="O26" s="4"/>
      <c r="P26" s="4"/>
      <c r="Q26" s="4"/>
    </row>
    <row r="27" spans="1:17" s="1" customFormat="1" x14ac:dyDescent="0.25">
      <c r="A27" s="3" t="s">
        <v>6</v>
      </c>
      <c r="B27" s="7">
        <f>3595+48</f>
        <v>3643</v>
      </c>
      <c r="C27" s="7">
        <f>211016.2+680.1</f>
        <v>211696</v>
      </c>
      <c r="D27" s="5">
        <f t="shared" si="12"/>
        <v>58110</v>
      </c>
      <c r="E27" s="5">
        <v>12219</v>
      </c>
      <c r="F27" s="10">
        <v>542920</v>
      </c>
      <c r="H27" s="4"/>
      <c r="M27" s="4"/>
      <c r="N27" s="4"/>
      <c r="O27" s="4"/>
      <c r="P27" s="4"/>
      <c r="Q27" s="4"/>
    </row>
    <row r="28" spans="1:17" s="1" customFormat="1" x14ac:dyDescent="0.25">
      <c r="A28" s="3" t="s">
        <v>7</v>
      </c>
      <c r="B28" s="7">
        <f>3590+52</f>
        <v>3642</v>
      </c>
      <c r="C28" s="7">
        <f>187728.6+440.1</f>
        <v>188169</v>
      </c>
      <c r="D28" s="5">
        <f t="shared" si="12"/>
        <v>51666</v>
      </c>
      <c r="E28" s="5">
        <v>12219</v>
      </c>
      <c r="F28" s="7">
        <v>465199</v>
      </c>
      <c r="M28" s="4"/>
      <c r="N28" s="4"/>
      <c r="O28" s="4"/>
      <c r="P28" s="4"/>
      <c r="Q28" s="4"/>
    </row>
    <row r="29" spans="1:17" s="1" customFormat="1" x14ac:dyDescent="0.25">
      <c r="A29" s="3" t="s">
        <v>8</v>
      </c>
      <c r="B29" s="5">
        <v>3622</v>
      </c>
      <c r="C29" s="5">
        <v>100283</v>
      </c>
      <c r="D29" s="5">
        <f t="shared" si="12"/>
        <v>27687</v>
      </c>
      <c r="E29" s="5">
        <v>12219</v>
      </c>
      <c r="F29" s="5">
        <v>301843</v>
      </c>
      <c r="M29" s="4"/>
      <c r="N29" s="4"/>
      <c r="O29" s="4"/>
      <c r="P29" s="4"/>
      <c r="Q29" s="4"/>
    </row>
    <row r="30" spans="1:17" s="1" customFormat="1" ht="13.5" customHeight="1" x14ac:dyDescent="0.25">
      <c r="A30" s="3" t="s">
        <v>9</v>
      </c>
      <c r="B30" s="5">
        <v>3624</v>
      </c>
      <c r="C30" s="5">
        <v>85615</v>
      </c>
      <c r="D30" s="5">
        <f t="shared" si="12"/>
        <v>23624</v>
      </c>
      <c r="E30" s="5">
        <v>12292</v>
      </c>
      <c r="F30" s="5">
        <v>415044</v>
      </c>
      <c r="M30" s="4"/>
      <c r="N30" s="4"/>
      <c r="O30" s="4"/>
      <c r="P30" s="4"/>
      <c r="Q30" s="4"/>
    </row>
    <row r="31" spans="1:17" s="1" customFormat="1" x14ac:dyDescent="0.25">
      <c r="A31" s="3" t="s">
        <v>10</v>
      </c>
      <c r="B31" s="5">
        <f>3621+51</f>
        <v>3672</v>
      </c>
      <c r="C31" s="5">
        <f>110574.08+50.27</f>
        <v>110624</v>
      </c>
      <c r="D31" s="5">
        <f t="shared" si="12"/>
        <v>30126</v>
      </c>
      <c r="E31" s="5">
        <v>12292</v>
      </c>
      <c r="F31" s="5">
        <v>313278</v>
      </c>
      <c r="M31" s="4"/>
      <c r="N31" s="4"/>
      <c r="O31" s="4"/>
      <c r="P31" s="4"/>
      <c r="Q31" s="4"/>
    </row>
    <row r="32" spans="1:17" s="1" customFormat="1" x14ac:dyDescent="0.25">
      <c r="A32" s="3" t="s">
        <v>11</v>
      </c>
      <c r="B32" s="6">
        <v>3799</v>
      </c>
      <c r="C32" s="6">
        <v>183121</v>
      </c>
      <c r="D32" s="6">
        <f t="shared" si="12"/>
        <v>48202</v>
      </c>
      <c r="E32" s="6">
        <v>14299</v>
      </c>
      <c r="F32" s="6">
        <v>359385</v>
      </c>
      <c r="M32" s="4"/>
      <c r="N32" s="4"/>
      <c r="O32" s="4"/>
      <c r="P32" s="4"/>
      <c r="Q32" s="4"/>
    </row>
    <row r="33" spans="1:6" s="1" customFormat="1" x14ac:dyDescent="0.25">
      <c r="A33" s="3" t="s">
        <v>12</v>
      </c>
      <c r="B33" s="5">
        <v>3841</v>
      </c>
      <c r="C33" s="5">
        <v>122643</v>
      </c>
      <c r="D33" s="5">
        <f t="shared" si="12"/>
        <v>31930</v>
      </c>
      <c r="E33" s="5">
        <v>12294</v>
      </c>
      <c r="F33" s="5">
        <v>235670</v>
      </c>
    </row>
    <row r="34" spans="1:6" s="1" customFormat="1" x14ac:dyDescent="0.25">
      <c r="A34" s="3" t="s">
        <v>13</v>
      </c>
      <c r="B34" s="5">
        <v>3870</v>
      </c>
      <c r="C34" s="5">
        <v>247923</v>
      </c>
      <c r="D34" s="5">
        <f t="shared" si="12"/>
        <v>64063</v>
      </c>
      <c r="E34" s="5">
        <v>12294</v>
      </c>
      <c r="F34" s="5">
        <v>540070</v>
      </c>
    </row>
    <row r="35" spans="1:6" s="1" customFormat="1" ht="21.75" customHeight="1" x14ac:dyDescent="0.25">
      <c r="A35" s="14" t="s">
        <v>15</v>
      </c>
      <c r="B35" s="15"/>
      <c r="C35" s="15"/>
      <c r="D35" s="15"/>
      <c r="E35" s="15"/>
      <c r="F35" s="16"/>
    </row>
    <row r="36" spans="1:6" s="1" customFormat="1" x14ac:dyDescent="0.25">
      <c r="A36" s="3" t="s">
        <v>2</v>
      </c>
      <c r="B36" s="5">
        <f>4685+235</f>
        <v>4920</v>
      </c>
      <c r="C36" s="5">
        <f>211586.8+2568.9</f>
        <v>214156</v>
      </c>
      <c r="D36" s="5">
        <f t="shared" ref="D36:D47" si="13">C36/B36*1000</f>
        <v>43528</v>
      </c>
      <c r="E36" s="5">
        <v>12219</v>
      </c>
      <c r="F36" s="5">
        <v>373394</v>
      </c>
    </row>
    <row r="37" spans="1:6" s="1" customFormat="1" x14ac:dyDescent="0.25">
      <c r="A37" s="3" t="s">
        <v>3</v>
      </c>
      <c r="B37" s="5">
        <f>4731+237</f>
        <v>4968</v>
      </c>
      <c r="C37" s="5">
        <f>236567.7+2585.2</f>
        <v>239153</v>
      </c>
      <c r="D37" s="5">
        <f t="shared" si="13"/>
        <v>48139</v>
      </c>
      <c r="E37" s="5">
        <v>12219</v>
      </c>
      <c r="F37" s="5">
        <v>406602</v>
      </c>
    </row>
    <row r="38" spans="1:6" s="1" customFormat="1" x14ac:dyDescent="0.25">
      <c r="A38" s="3" t="s">
        <v>4</v>
      </c>
      <c r="B38" s="5">
        <f>4679+49+11+220</f>
        <v>4959</v>
      </c>
      <c r="C38" s="5">
        <f>208036.24+3732+1951.08</f>
        <v>213719</v>
      </c>
      <c r="D38" s="5">
        <f t="shared" si="13"/>
        <v>43097</v>
      </c>
      <c r="E38" s="5">
        <v>12219</v>
      </c>
      <c r="F38" s="5">
        <v>444372</v>
      </c>
    </row>
    <row r="39" spans="1:6" s="1" customFormat="1" x14ac:dyDescent="0.25">
      <c r="A39" s="3" t="s">
        <v>5</v>
      </c>
      <c r="B39" s="5">
        <f>4723+231</f>
        <v>4954</v>
      </c>
      <c r="C39" s="5">
        <f>218882.2+2563.9</f>
        <v>221446</v>
      </c>
      <c r="D39" s="5">
        <f t="shared" si="13"/>
        <v>44700</v>
      </c>
      <c r="E39" s="5">
        <v>12219</v>
      </c>
      <c r="F39" s="5">
        <v>467470</v>
      </c>
    </row>
    <row r="40" spans="1:6" s="1" customFormat="1" x14ac:dyDescent="0.25">
      <c r="A40" s="3" t="s">
        <v>6</v>
      </c>
      <c r="B40" s="6">
        <f>4695+202</f>
        <v>4897</v>
      </c>
      <c r="C40" s="6">
        <f>621314.3+5936.2</f>
        <v>627251</v>
      </c>
      <c r="D40" s="5">
        <f t="shared" si="13"/>
        <v>128089</v>
      </c>
      <c r="E40" s="5">
        <v>12219</v>
      </c>
      <c r="F40" s="6">
        <v>838737</v>
      </c>
    </row>
    <row r="41" spans="1:6" s="1" customFormat="1" x14ac:dyDescent="0.25">
      <c r="A41" s="3" t="s">
        <v>7</v>
      </c>
      <c r="B41" s="5">
        <f>4678+141</f>
        <v>4819</v>
      </c>
      <c r="C41" s="5">
        <f>322432.4+1832.8</f>
        <v>324265</v>
      </c>
      <c r="D41" s="5">
        <f t="shared" si="13"/>
        <v>67289</v>
      </c>
      <c r="E41" s="5">
        <v>12219</v>
      </c>
      <c r="F41" s="5">
        <v>843642</v>
      </c>
    </row>
    <row r="42" spans="1:6" s="1" customFormat="1" x14ac:dyDescent="0.25">
      <c r="A42" s="3" t="s">
        <v>8</v>
      </c>
      <c r="B42" s="5">
        <v>4785</v>
      </c>
      <c r="C42" s="5">
        <v>40467</v>
      </c>
      <c r="D42" s="5">
        <f t="shared" si="13"/>
        <v>8457</v>
      </c>
      <c r="E42" s="5">
        <v>12219</v>
      </c>
      <c r="F42" s="5">
        <v>701611</v>
      </c>
    </row>
    <row r="43" spans="1:6" s="1" customFormat="1" x14ac:dyDescent="0.25">
      <c r="A43" s="3" t="s">
        <v>9</v>
      </c>
      <c r="B43" s="5">
        <v>4711</v>
      </c>
      <c r="C43" s="5">
        <v>69700</v>
      </c>
      <c r="D43" s="5">
        <f t="shared" si="13"/>
        <v>14795</v>
      </c>
      <c r="E43" s="5">
        <v>12292</v>
      </c>
      <c r="F43" s="5">
        <v>270579</v>
      </c>
    </row>
    <row r="44" spans="1:6" s="1" customFormat="1" x14ac:dyDescent="0.25">
      <c r="A44" s="3" t="s">
        <v>10</v>
      </c>
      <c r="B44" s="5">
        <f>4761+164+48+13</f>
        <v>4986</v>
      </c>
      <c r="C44" s="5">
        <f>1898+207612.7+2449.7</f>
        <v>211960</v>
      </c>
      <c r="D44" s="5">
        <f t="shared" si="13"/>
        <v>42511</v>
      </c>
      <c r="E44" s="5">
        <v>12292</v>
      </c>
      <c r="F44" s="5">
        <v>400764</v>
      </c>
    </row>
    <row r="45" spans="1:6" s="1" customFormat="1" x14ac:dyDescent="0.25">
      <c r="A45" s="3" t="s">
        <v>11</v>
      </c>
      <c r="B45" s="6">
        <f>4761+270</f>
        <v>5031</v>
      </c>
      <c r="C45" s="6">
        <f>309899+16442</f>
        <v>326341</v>
      </c>
      <c r="D45" s="5">
        <f>C45/B45*1000</f>
        <v>64866</v>
      </c>
      <c r="E45" s="6">
        <v>12292</v>
      </c>
      <c r="F45" s="6">
        <v>567502</v>
      </c>
    </row>
    <row r="46" spans="1:6" s="1" customFormat="1" x14ac:dyDescent="0.25">
      <c r="A46" s="3" t="s">
        <v>12</v>
      </c>
      <c r="B46" s="5">
        <v>5047</v>
      </c>
      <c r="C46" s="5">
        <v>219844</v>
      </c>
      <c r="D46" s="5">
        <f t="shared" si="13"/>
        <v>43559</v>
      </c>
      <c r="E46" s="5">
        <v>12294</v>
      </c>
      <c r="F46" s="5">
        <v>263594</v>
      </c>
    </row>
    <row r="47" spans="1:6" s="1" customFormat="1" x14ac:dyDescent="0.25">
      <c r="A47" s="3" t="s">
        <v>13</v>
      </c>
      <c r="B47" s="5">
        <v>5049</v>
      </c>
      <c r="C47" s="5">
        <v>479508</v>
      </c>
      <c r="D47" s="5">
        <f t="shared" si="13"/>
        <v>94971</v>
      </c>
      <c r="E47" s="5">
        <v>12294</v>
      </c>
      <c r="F47" s="5">
        <v>745367</v>
      </c>
    </row>
    <row r="48" spans="1:6" s="1" customFormat="1" ht="21.75" customHeight="1" x14ac:dyDescent="0.25">
      <c r="A48" s="14" t="s">
        <v>16</v>
      </c>
      <c r="B48" s="15"/>
      <c r="C48" s="15"/>
      <c r="D48" s="15"/>
      <c r="E48" s="15"/>
      <c r="F48" s="16"/>
    </row>
    <row r="49" spans="1:6" s="1" customFormat="1" x14ac:dyDescent="0.25">
      <c r="A49" s="3" t="s">
        <v>2</v>
      </c>
      <c r="B49" s="5">
        <f>240+35</f>
        <v>275</v>
      </c>
      <c r="C49" s="5">
        <f>8765.6+380.9</f>
        <v>9147</v>
      </c>
      <c r="D49" s="5">
        <f t="shared" ref="D49:D60" si="14">C49/B49*1000</f>
        <v>33262</v>
      </c>
      <c r="E49" s="5">
        <v>12219</v>
      </c>
      <c r="F49" s="5">
        <v>124320</v>
      </c>
    </row>
    <row r="50" spans="1:6" s="1" customFormat="1" x14ac:dyDescent="0.25">
      <c r="A50" s="3" t="s">
        <v>3</v>
      </c>
      <c r="B50" s="5">
        <f>241+34</f>
        <v>275</v>
      </c>
      <c r="C50" s="5">
        <f>9314.7+425.2</f>
        <v>9740</v>
      </c>
      <c r="D50" s="5">
        <f t="shared" si="14"/>
        <v>35418</v>
      </c>
      <c r="E50" s="5">
        <v>12219</v>
      </c>
      <c r="F50" s="5">
        <v>115020</v>
      </c>
    </row>
    <row r="51" spans="1:6" s="1" customFormat="1" x14ac:dyDescent="0.25">
      <c r="A51" s="3" t="s">
        <v>4</v>
      </c>
      <c r="B51" s="5">
        <f>243+36</f>
        <v>279</v>
      </c>
      <c r="C51" s="5">
        <f>8304.44+369.2</f>
        <v>8674</v>
      </c>
      <c r="D51" s="5">
        <f t="shared" si="14"/>
        <v>31090</v>
      </c>
      <c r="E51" s="5">
        <v>12219</v>
      </c>
      <c r="F51" s="5">
        <v>121585</v>
      </c>
    </row>
    <row r="52" spans="1:6" s="1" customFormat="1" x14ac:dyDescent="0.25">
      <c r="A52" s="3" t="s">
        <v>5</v>
      </c>
      <c r="B52" s="5">
        <f>244+36</f>
        <v>280</v>
      </c>
      <c r="C52" s="5">
        <f>8779.4+435.4</f>
        <v>9215</v>
      </c>
      <c r="D52" s="5">
        <f t="shared" si="14"/>
        <v>32911</v>
      </c>
      <c r="E52" s="5">
        <v>12219</v>
      </c>
      <c r="F52" s="5">
        <v>300597</v>
      </c>
    </row>
    <row r="53" spans="1:6" s="1" customFormat="1" ht="13.15" customHeight="1" x14ac:dyDescent="0.25">
      <c r="A53" s="3" t="s">
        <v>6</v>
      </c>
      <c r="B53" s="5">
        <f>237+29</f>
        <v>266</v>
      </c>
      <c r="C53" s="5">
        <f>16153.4+780.8</f>
        <v>16934</v>
      </c>
      <c r="D53" s="5">
        <f t="shared" si="14"/>
        <v>63662</v>
      </c>
      <c r="E53" s="5">
        <v>12219</v>
      </c>
      <c r="F53" s="6">
        <v>315512</v>
      </c>
    </row>
    <row r="54" spans="1:6" s="1" customFormat="1" ht="13.15" customHeight="1" x14ac:dyDescent="0.25">
      <c r="A54" s="3" t="s">
        <v>7</v>
      </c>
      <c r="B54" s="5">
        <f>235+27</f>
        <v>262</v>
      </c>
      <c r="C54" s="5">
        <f>14795.4+503.5</f>
        <v>15299</v>
      </c>
      <c r="D54" s="5">
        <f t="shared" si="14"/>
        <v>58393</v>
      </c>
      <c r="E54" s="5">
        <v>12219</v>
      </c>
      <c r="F54" s="5">
        <v>699793</v>
      </c>
    </row>
    <row r="55" spans="1:6" s="1" customFormat="1" ht="13.15" customHeight="1" x14ac:dyDescent="0.25">
      <c r="A55" s="3" t="s">
        <v>8</v>
      </c>
      <c r="B55" s="5">
        <v>262</v>
      </c>
      <c r="C55" s="5">
        <v>4411</v>
      </c>
      <c r="D55" s="5">
        <f t="shared" si="14"/>
        <v>16836</v>
      </c>
      <c r="E55" s="5">
        <v>12219</v>
      </c>
      <c r="F55" s="5">
        <v>222440</v>
      </c>
    </row>
    <row r="56" spans="1:6" s="1" customFormat="1" ht="13.15" customHeight="1" x14ac:dyDescent="0.25">
      <c r="A56" s="3" t="s">
        <v>9</v>
      </c>
      <c r="B56" s="5">
        <v>258</v>
      </c>
      <c r="C56" s="5">
        <v>4781</v>
      </c>
      <c r="D56" s="5">
        <f t="shared" si="14"/>
        <v>18531</v>
      </c>
      <c r="E56" s="5">
        <v>12292</v>
      </c>
      <c r="F56" s="5">
        <v>345315</v>
      </c>
    </row>
    <row r="57" spans="1:6" s="1" customFormat="1" ht="13.15" customHeight="1" x14ac:dyDescent="0.25">
      <c r="A57" s="3" t="s">
        <v>10</v>
      </c>
      <c r="B57" s="5">
        <f>234+42</f>
        <v>276</v>
      </c>
      <c r="C57" s="5">
        <f>8424.88+164.17</f>
        <v>8589</v>
      </c>
      <c r="D57" s="5">
        <f>C57/B57*1000</f>
        <v>31120</v>
      </c>
      <c r="E57" s="5">
        <v>12292</v>
      </c>
      <c r="F57" s="5">
        <v>299475</v>
      </c>
    </row>
    <row r="58" spans="1:6" s="1" customFormat="1" ht="13.15" customHeight="1" x14ac:dyDescent="0.25">
      <c r="A58" s="3" t="s">
        <v>11</v>
      </c>
      <c r="B58" s="6">
        <v>279</v>
      </c>
      <c r="C58" s="6">
        <v>12797</v>
      </c>
      <c r="D58" s="5">
        <f t="shared" si="14"/>
        <v>45867</v>
      </c>
      <c r="E58" s="6">
        <v>12292</v>
      </c>
      <c r="F58" s="6">
        <v>232529</v>
      </c>
    </row>
    <row r="59" spans="1:6" s="1" customFormat="1" ht="13.15" customHeight="1" x14ac:dyDescent="0.25">
      <c r="A59" s="3" t="s">
        <v>12</v>
      </c>
      <c r="B59" s="5">
        <v>268</v>
      </c>
      <c r="C59" s="5">
        <v>8979</v>
      </c>
      <c r="D59" s="5">
        <f t="shared" si="14"/>
        <v>33504</v>
      </c>
      <c r="E59" s="5">
        <v>12294</v>
      </c>
      <c r="F59" s="5">
        <v>201664</v>
      </c>
    </row>
    <row r="60" spans="1:6" s="1" customFormat="1" ht="13.15" customHeight="1" x14ac:dyDescent="0.25">
      <c r="A60" s="3" t="s">
        <v>13</v>
      </c>
      <c r="B60" s="5">
        <v>284</v>
      </c>
      <c r="C60" s="5">
        <v>15073</v>
      </c>
      <c r="D60" s="5">
        <f>C60/B60*1000</f>
        <v>53074</v>
      </c>
      <c r="E60" s="5">
        <v>12294</v>
      </c>
      <c r="F60" s="5">
        <v>349855</v>
      </c>
    </row>
    <row r="62" spans="1:6" x14ac:dyDescent="0.25">
      <c r="C62" s="9"/>
    </row>
  </sheetData>
  <mergeCells count="12">
    <mergeCell ref="A9:F9"/>
    <mergeCell ref="A22:F22"/>
    <mergeCell ref="A35:F35"/>
    <mergeCell ref="A48:F48"/>
    <mergeCell ref="A2:F2"/>
    <mergeCell ref="A3:F3"/>
    <mergeCell ref="A5:A8"/>
    <mergeCell ref="B5:B8"/>
    <mergeCell ref="C5:C8"/>
    <mergeCell ref="D5:D8"/>
    <mergeCell ref="E5:E8"/>
    <mergeCell ref="F5:F8"/>
  </mergeCells>
  <pageMargins left="0.70866141732283472" right="0.31496062992125984" top="0.55118110236220474" bottom="0.35433070866141736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2015-01-16T10:06:10Z</dcterms:modified>
</cp:coreProperties>
</file>